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580" windowHeight="9600" activeTab="0"/>
  </bookViews>
  <sheets>
    <sheet name="ATN voiture 2012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<sst xmlns="http://schemas.openxmlformats.org/spreadsheetml/2006/main" count="58" uniqueCount="41">
  <si>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y compris TVA et le coût de toutes les options, SANS remises</t>
  </si>
  <si>
    <t>Carburant</t>
  </si>
  <si>
    <t>diesel</t>
  </si>
  <si>
    <t>électricité</t>
  </si>
  <si>
    <t>CO2 limite</t>
  </si>
  <si>
    <t>Coéfficient</t>
  </si>
  <si>
    <t>6/7</t>
  </si>
  <si>
    <t>Prix catalogue véhicule</t>
  </si>
  <si>
    <t>Coéfficient 2</t>
  </si>
  <si>
    <t>diesel-essence</t>
  </si>
  <si>
    <t>Taux CO2 véhicule</t>
  </si>
  <si>
    <t>Avantage de toute nature</t>
  </si>
  <si>
    <t>mensuel</t>
  </si>
  <si>
    <t>annuel</t>
  </si>
  <si>
    <t>ON COMPLETE CASES JAUNES   REPONSE DANS CASES ROUGE</t>
  </si>
  <si>
    <t>*Remarque</t>
  </si>
  <si>
    <t>Valeur catalogue =</t>
  </si>
  <si>
    <t>Attention, si ce montant annuel est inférieur à 1200, alors 1200 (valeur 2012)</t>
  </si>
  <si>
    <t xml:space="preserve">Calcul avantage de toute nature </t>
  </si>
  <si>
    <t>Eléments de calcul pour formule ATN 2012</t>
  </si>
  <si>
    <t>Eléments de calcul pour formule ATN 2011</t>
  </si>
  <si>
    <t>Distance aller entre domicile et lieu de travail</t>
  </si>
  <si>
    <t>essence/lpg</t>
  </si>
  <si>
    <t>5000/7500</t>
  </si>
  <si>
    <t>CALCULS</t>
  </si>
  <si>
    <t>Pourcentage DNA</t>
  </si>
  <si>
    <t>noter 1 ou 2 ou 3   :  1=diesel  2= essence/lpg   3 = électricité</t>
  </si>
  <si>
    <t xml:space="preserve">L'entreprise doit en plus inscrire annuellement en dépense non admise (frais non déductibles) </t>
  </si>
  <si>
    <t>Si l'on estime le taux d'imposition de l'entreprise à 33% et le taux d'imposition marginal du travailleur à 50%</t>
  </si>
  <si>
    <t>Pour l'entreprise</t>
  </si>
  <si>
    <t>Pour le travailleur</t>
  </si>
  <si>
    <t>d'impôts supplémentaires à payer</t>
  </si>
  <si>
    <t>le nouveau calcul de l'avantage de toute nature en 2012 aura cet impact financier :</t>
  </si>
  <si>
    <t>Coéfficient 1</t>
  </si>
  <si>
    <t>Nbre d'années entamées entre date d'achat et date du jour</t>
  </si>
  <si>
    <t>Pourcentage valorisation ATN</t>
  </si>
  <si>
    <t>Valeur catalogue véhicule neuf (vente à un particulier)</t>
  </si>
  <si>
    <t>Calcul avantage de toute nature à partir du 1er mai 2012</t>
  </si>
  <si>
    <t>Comparaison 2011/2012 à partir du 1er mai 2012</t>
  </si>
  <si>
    <t>Calcul avantage de toute nature avant le 1er mai 2012</t>
  </si>
  <si>
    <t>Date 1ère mise en circulation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</si>
</sst>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[$-80C]dddd\ d\ mmmm\ yyyy"/>
    <numFmt numFmtId="169" formatCode="d/mm/yyyy;@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4" fontId="0" fillId="4" borderId="1" xfId="0" applyNumberFormat="1" applyFill="1" applyBorder="1" applyAlignment="1" applyProtection="1">
      <alignment/>
      <protection hidden="1"/>
    </xf>
    <xf numFmtId="2" fontId="0" fillId="4" borderId="1" xfId="0" applyNumberFormat="1" applyFill="1" applyBorder="1" applyAlignment="1" applyProtection="1">
      <alignment/>
      <protection hidden="1"/>
    </xf>
    <xf numFmtId="4" fontId="0" fillId="5" borderId="1" xfId="0" applyNumberFormat="1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2" fillId="6" borderId="2" xfId="0" applyFont="1" applyFill="1" applyBorder="1" applyAlignment="1" applyProtection="1">
      <alignment horizontal="center"/>
      <protection hidden="1"/>
    </xf>
    <xf numFmtId="0" fontId="2" fillId="6" borderId="2" xfId="0" applyFont="1" applyFill="1" applyBorder="1" applyAlignment="1" applyProtection="1">
      <alignment/>
      <protection hidden="1"/>
    </xf>
    <xf numFmtId="0" fontId="2" fillId="6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3" fillId="3" borderId="2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9" fontId="0" fillId="5" borderId="1" xfId="0" applyNumberForma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10" fontId="0" fillId="0" borderId="1" xfId="0" applyNumberFormat="1" applyBorder="1" applyAlignment="1" applyProtection="1">
      <alignment/>
      <protection hidden="1"/>
    </xf>
    <xf numFmtId="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H69" sqref="H69"/>
    </sheetView>
  </sheetViews>
  <sheetFormatPr defaultColWidth="11.421875" defaultRowHeight="12.75"/>
  <cols>
    <col min="1" max="1" width="11.421875" style="2" customWidth="1"/>
    <col min="2" max="2" width="27.421875" style="2" customWidth="1"/>
    <col min="3" max="3" width="11.421875" style="2" customWidth="1"/>
    <col min="4" max="4" width="11.57421875" style="2" bestFit="1" customWidth="1"/>
    <col min="5" max="5" width="14.28125" style="2" bestFit="1" customWidth="1"/>
    <col min="6" max="16384" width="11.421875" style="2" customWidth="1"/>
  </cols>
  <sheetData>
    <row r="1" spans="1:10" ht="12.75">
      <c r="A1" s="1"/>
      <c r="B1" s="1" t="s">
        <v>14</v>
      </c>
      <c r="C1" s="1"/>
      <c r="D1" s="1"/>
      <c r="E1" s="1"/>
      <c r="F1" s="1"/>
      <c r="G1" s="1"/>
      <c r="H1" s="1"/>
      <c r="I1" s="1"/>
      <c r="J1" s="1"/>
    </row>
    <row r="3" spans="1:12" ht="12.75">
      <c r="A3" s="2" t="s">
        <v>7</v>
      </c>
      <c r="D3" s="11">
        <v>29269.9</v>
      </c>
      <c r="F3" s="2" t="s">
        <v>36</v>
      </c>
      <c r="K3" s="32">
        <v>1</v>
      </c>
      <c r="L3" s="33">
        <v>1</v>
      </c>
    </row>
    <row r="4" spans="1:12" ht="12.75">
      <c r="A4" s="2" t="s">
        <v>40</v>
      </c>
      <c r="D4" s="28">
        <v>39959</v>
      </c>
      <c r="E4" s="29">
        <v>40933</v>
      </c>
      <c r="K4" s="32">
        <v>0.94</v>
      </c>
      <c r="L4" s="33">
        <v>2</v>
      </c>
    </row>
    <row r="5" spans="1:12" ht="12.75">
      <c r="A5" s="2" t="s">
        <v>10</v>
      </c>
      <c r="D5" s="12">
        <v>145</v>
      </c>
      <c r="K5" s="32">
        <v>0.88</v>
      </c>
      <c r="L5" s="33">
        <v>3</v>
      </c>
    </row>
    <row r="6" spans="1:12" ht="12.75">
      <c r="A6" s="2" t="s">
        <v>21</v>
      </c>
      <c r="D6" s="12">
        <v>20</v>
      </c>
      <c r="K6" s="32">
        <v>0.82</v>
      </c>
      <c r="L6" s="33">
        <v>4</v>
      </c>
    </row>
    <row r="7" spans="1:12" ht="12.75">
      <c r="A7" s="2" t="s">
        <v>1</v>
      </c>
      <c r="D7" s="12">
        <v>1</v>
      </c>
      <c r="E7" s="2" t="s">
        <v>26</v>
      </c>
      <c r="K7" s="32">
        <v>0.76</v>
      </c>
      <c r="L7" s="33">
        <v>5</v>
      </c>
    </row>
    <row r="8" spans="3:12" ht="12.75">
      <c r="C8" s="3"/>
      <c r="K8" s="32">
        <v>0.7</v>
      </c>
      <c r="L8" s="33">
        <v>6</v>
      </c>
    </row>
    <row r="9" spans="1:12" ht="12.75">
      <c r="A9" s="4" t="s">
        <v>19</v>
      </c>
      <c r="B9" s="4"/>
      <c r="C9" s="5"/>
      <c r="D9" s="4"/>
      <c r="E9" s="4"/>
      <c r="F9" s="4"/>
      <c r="G9" s="4"/>
      <c r="H9" s="4"/>
      <c r="I9" s="4"/>
      <c r="J9" s="4"/>
      <c r="K9" s="32">
        <v>0.7</v>
      </c>
      <c r="L9" s="33">
        <f>L8+1</f>
        <v>7</v>
      </c>
    </row>
    <row r="10" spans="11:12" ht="12.75">
      <c r="K10" s="32">
        <v>0.7</v>
      </c>
      <c r="L10" s="33">
        <f aca="true" t="shared" si="0" ref="L10:L22">L9+1</f>
        <v>8</v>
      </c>
    </row>
    <row r="11" spans="1:12" ht="12.75">
      <c r="A11" s="2" t="s">
        <v>15</v>
      </c>
      <c r="B11" s="2" t="s">
        <v>16</v>
      </c>
      <c r="C11" s="2" t="s">
        <v>0</v>
      </c>
      <c r="K11" s="32">
        <v>0.7</v>
      </c>
      <c r="L11" s="33">
        <f t="shared" si="0"/>
        <v>9</v>
      </c>
    </row>
    <row r="12" spans="11:12" ht="12.75">
      <c r="K12" s="32">
        <v>0.7</v>
      </c>
      <c r="L12" s="33">
        <f t="shared" si="0"/>
        <v>10</v>
      </c>
    </row>
    <row r="13" spans="4:12" ht="12.75">
      <c r="D13" s="2" t="s">
        <v>4</v>
      </c>
      <c r="K13" s="32">
        <v>0.7</v>
      </c>
      <c r="L13" s="33">
        <f t="shared" si="0"/>
        <v>11</v>
      </c>
    </row>
    <row r="14" spans="1:12" ht="12.75">
      <c r="A14" s="2" t="s">
        <v>1</v>
      </c>
      <c r="B14" s="2" t="s">
        <v>2</v>
      </c>
      <c r="C14" s="2">
        <v>1</v>
      </c>
      <c r="D14" s="2">
        <v>95</v>
      </c>
      <c r="K14" s="32">
        <v>0.7</v>
      </c>
      <c r="L14" s="33">
        <f t="shared" si="0"/>
        <v>12</v>
      </c>
    </row>
    <row r="15" spans="2:12" ht="12.75">
      <c r="B15" s="2" t="s">
        <v>22</v>
      </c>
      <c r="C15" s="2">
        <v>2</v>
      </c>
      <c r="D15" s="2">
        <v>115</v>
      </c>
      <c r="K15" s="32">
        <v>0.7</v>
      </c>
      <c r="L15" s="33">
        <f t="shared" si="0"/>
        <v>13</v>
      </c>
    </row>
    <row r="16" spans="2:12" ht="12.75">
      <c r="B16" s="2" t="s">
        <v>3</v>
      </c>
      <c r="C16" s="2">
        <v>3</v>
      </c>
      <c r="K16" s="32">
        <v>0.7</v>
      </c>
      <c r="L16" s="33">
        <f t="shared" si="0"/>
        <v>14</v>
      </c>
    </row>
    <row r="17" spans="11:12" ht="12.75">
      <c r="K17" s="32">
        <v>0.7</v>
      </c>
      <c r="L17" s="33">
        <f t="shared" si="0"/>
        <v>15</v>
      </c>
    </row>
    <row r="18" spans="1:12" ht="12.75">
      <c r="A18" s="2" t="s">
        <v>25</v>
      </c>
      <c r="D18" s="6">
        <v>0.17</v>
      </c>
      <c r="K18" s="32">
        <v>0.7</v>
      </c>
      <c r="L18" s="33">
        <f t="shared" si="0"/>
        <v>16</v>
      </c>
    </row>
    <row r="19" spans="11:12" ht="12.75">
      <c r="K19" s="32">
        <v>0.7</v>
      </c>
      <c r="L19" s="33">
        <f t="shared" si="0"/>
        <v>17</v>
      </c>
    </row>
    <row r="20" spans="1:12" ht="12.75">
      <c r="A20" s="2" t="s">
        <v>33</v>
      </c>
      <c r="B20" s="7" t="s">
        <v>6</v>
      </c>
      <c r="D20" s="2">
        <f>6/7</f>
        <v>0.8571428571428571</v>
      </c>
      <c r="K20" s="32">
        <v>0.7</v>
      </c>
      <c r="L20" s="33">
        <f t="shared" si="0"/>
        <v>18</v>
      </c>
    </row>
    <row r="21" spans="11:12" ht="12.75">
      <c r="K21" s="32">
        <v>0.7</v>
      </c>
      <c r="L21" s="33">
        <f t="shared" si="0"/>
        <v>19</v>
      </c>
    </row>
    <row r="22" spans="1:12" ht="12.75">
      <c r="A22" s="2" t="s">
        <v>8</v>
      </c>
      <c r="B22" s="8" t="s">
        <v>9</v>
      </c>
      <c r="D22" s="8">
        <v>0.055</v>
      </c>
      <c r="K22" s="32">
        <v>0.7</v>
      </c>
      <c r="L22" s="33">
        <f t="shared" si="0"/>
        <v>20</v>
      </c>
    </row>
    <row r="23" spans="2:4" ht="12.75">
      <c r="B23" s="2" t="s">
        <v>3</v>
      </c>
      <c r="D23" s="6">
        <v>0.04</v>
      </c>
    </row>
    <row r="24" ht="12.75">
      <c r="D24" s="6"/>
    </row>
    <row r="25" spans="3:4" ht="12.75">
      <c r="C25" s="8">
        <f>IF(D25&gt;18%,18%,D25)</f>
        <v>0.10500000000000001</v>
      </c>
      <c r="D25" s="8">
        <f>IF(C58=1,(D5-D14)*0.1%+D22,0)</f>
        <v>0.10500000000000001</v>
      </c>
    </row>
    <row r="26" spans="3:4" ht="12.75">
      <c r="C26" s="8">
        <f>IF(D26&gt;18%,18%,D26)</f>
        <v>0</v>
      </c>
      <c r="D26" s="8">
        <f>IF(C59=1,(D5-D15)*0.1%+D22,0)</f>
        <v>0</v>
      </c>
    </row>
    <row r="27" spans="3:4" ht="12.75">
      <c r="C27" s="8"/>
      <c r="D27" s="8"/>
    </row>
    <row r="28" spans="3:4" ht="12.75">
      <c r="C28" s="30">
        <f>DATEDIF(D4,E4,"Y")+1</f>
        <v>3</v>
      </c>
      <c r="D28" s="2" t="s">
        <v>34</v>
      </c>
    </row>
    <row r="29" spans="4:5" ht="12.75">
      <c r="D29" s="31">
        <f>LOOKUP(C28,L3:L22,K3:K22)</f>
        <v>0.88</v>
      </c>
      <c r="E29" s="2" t="s">
        <v>35</v>
      </c>
    </row>
    <row r="31" spans="1:10" ht="12.75">
      <c r="A31" s="4" t="s">
        <v>20</v>
      </c>
      <c r="B31" s="4"/>
      <c r="C31" s="5"/>
      <c r="D31" s="4"/>
      <c r="E31" s="4"/>
      <c r="F31" s="4"/>
      <c r="G31" s="4"/>
      <c r="H31" s="4"/>
      <c r="I31" s="4"/>
      <c r="J31" s="4"/>
    </row>
    <row r="33" spans="1:3" ht="12.75">
      <c r="A33" s="2" t="s">
        <v>5</v>
      </c>
      <c r="B33" s="2" t="s">
        <v>2</v>
      </c>
      <c r="C33" s="2">
        <v>0.00237</v>
      </c>
    </row>
    <row r="34" spans="2:3" ht="12.75">
      <c r="B34" s="2" t="s">
        <v>22</v>
      </c>
      <c r="C34" s="2">
        <v>0.00216</v>
      </c>
    </row>
    <row r="35" spans="2:3" ht="12.75">
      <c r="B35" s="2" t="s">
        <v>3</v>
      </c>
      <c r="C35" s="2">
        <v>0.001</v>
      </c>
    </row>
    <row r="37" spans="1:3" ht="12.75">
      <c r="A37" s="2" t="s">
        <v>23</v>
      </c>
      <c r="C37" s="2">
        <f>IF(D6&lt;=25,5000,7500)</f>
        <v>5000</v>
      </c>
    </row>
    <row r="39" spans="1:10" ht="12.75">
      <c r="A39" s="4" t="s">
        <v>24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3.5" thickBot="1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2.75">
      <c r="A42" s="21"/>
      <c r="B42" s="22"/>
      <c r="C42" s="22"/>
      <c r="D42" s="22"/>
      <c r="E42" s="22"/>
      <c r="F42" s="22"/>
      <c r="G42" s="22"/>
      <c r="H42" s="22"/>
      <c r="I42" s="22"/>
      <c r="J42" s="23"/>
    </row>
    <row r="43" spans="1:11" ht="12.75">
      <c r="A43" s="13">
        <v>2012</v>
      </c>
      <c r="B43" s="26" t="s">
        <v>39</v>
      </c>
      <c r="C43" s="26"/>
      <c r="D43" s="26"/>
      <c r="E43" s="5"/>
      <c r="F43" s="5"/>
      <c r="G43" s="5"/>
      <c r="H43" s="5"/>
      <c r="I43" s="5"/>
      <c r="J43" s="17"/>
      <c r="K43" s="34"/>
    </row>
    <row r="44" spans="1:11" ht="12.75">
      <c r="A44" s="16"/>
      <c r="B44" s="5"/>
      <c r="C44" s="5"/>
      <c r="D44" s="5"/>
      <c r="E44" s="5"/>
      <c r="F44" s="5"/>
      <c r="G44" s="5"/>
      <c r="H44" s="5"/>
      <c r="I44" s="5"/>
      <c r="J44" s="17"/>
      <c r="K44" s="34"/>
    </row>
    <row r="45" spans="1:11" ht="12.75">
      <c r="A45" s="16"/>
      <c r="B45" s="5"/>
      <c r="C45" s="5"/>
      <c r="D45" s="5"/>
      <c r="E45" s="5"/>
      <c r="F45" s="5"/>
      <c r="G45" s="5"/>
      <c r="H45" s="5"/>
      <c r="I45" s="5"/>
      <c r="J45" s="17"/>
      <c r="K45" s="33"/>
    </row>
    <row r="46" spans="1:11" ht="12.75">
      <c r="A46" s="16" t="s">
        <v>11</v>
      </c>
      <c r="B46" s="5"/>
      <c r="C46" s="5">
        <f>IF(D7=1,1,0)</f>
        <v>1</v>
      </c>
      <c r="D46" s="9">
        <f>IF(C46=1,IF(K46&lt;=100,100,K46),0)</f>
        <v>219.52425000000002</v>
      </c>
      <c r="E46" s="5"/>
      <c r="F46" s="5" t="s">
        <v>11</v>
      </c>
      <c r="G46" s="5"/>
      <c r="H46" s="9">
        <f>IF(C46=1,IF((D46*12)&lt;=1200,1200,D46*12),0)</f>
        <v>2634.291</v>
      </c>
      <c r="I46" s="5"/>
      <c r="J46" s="17"/>
      <c r="K46" s="27">
        <f>IF(C46=1,C25*D3*D20/12,0)</f>
        <v>219.52425000000002</v>
      </c>
    </row>
    <row r="47" spans="1:11" ht="12.75">
      <c r="A47" s="24" t="s">
        <v>12</v>
      </c>
      <c r="B47" s="5"/>
      <c r="C47" s="5">
        <f>IF(D7=2,1,0)</f>
        <v>0</v>
      </c>
      <c r="D47" s="9">
        <f>IF(C47=1,IF(K47&lt;=100,100,K47),0)</f>
        <v>0</v>
      </c>
      <c r="E47" s="5"/>
      <c r="F47" s="25" t="s">
        <v>13</v>
      </c>
      <c r="G47" s="5"/>
      <c r="H47" s="9">
        <f>IF(C47=1,IF((D47*12)&lt;=1200,1200,D47*12),0)</f>
        <v>0</v>
      </c>
      <c r="I47" s="5"/>
      <c r="J47" s="17"/>
      <c r="K47" s="27">
        <f>IF(C47=1,C26*D3*D20/12,0)</f>
        <v>0</v>
      </c>
    </row>
    <row r="48" spans="1:11" ht="12.75">
      <c r="A48" s="16"/>
      <c r="B48" s="5"/>
      <c r="C48" s="5">
        <f>IF(D7=3,1,0)</f>
        <v>0</v>
      </c>
      <c r="D48" s="9">
        <f>IF(C48=1,IF(K48&lt;=100,100,K48),0)</f>
        <v>0</v>
      </c>
      <c r="E48" s="5"/>
      <c r="F48" s="5"/>
      <c r="G48" s="5"/>
      <c r="H48" s="9">
        <f>IF(C48=1,IF((D48*12)&lt;=1200,1200,D48*12),0)</f>
        <v>0</v>
      </c>
      <c r="I48" s="5"/>
      <c r="J48" s="17"/>
      <c r="K48" s="27">
        <f>IF(C48=1,D3*D23*D20/12,0)</f>
        <v>0</v>
      </c>
    </row>
    <row r="49" spans="1:11" ht="12.75">
      <c r="A49" s="16"/>
      <c r="B49" s="5"/>
      <c r="C49" s="5"/>
      <c r="D49" s="5"/>
      <c r="E49" s="5" t="s">
        <v>17</v>
      </c>
      <c r="F49" s="5"/>
      <c r="G49" s="5"/>
      <c r="H49" s="5"/>
      <c r="I49" s="5"/>
      <c r="J49" s="17"/>
      <c r="K49" s="33"/>
    </row>
    <row r="50" spans="1:11" ht="12.75">
      <c r="A50" s="16"/>
      <c r="B50" s="5"/>
      <c r="C50" s="5"/>
      <c r="D50" s="5"/>
      <c r="E50" s="5"/>
      <c r="F50" s="5"/>
      <c r="G50" s="5"/>
      <c r="H50" s="5"/>
      <c r="I50" s="5"/>
      <c r="J50" s="17"/>
      <c r="K50" s="33"/>
    </row>
    <row r="51" spans="1:11" ht="12.75">
      <c r="A51" s="16" t="s">
        <v>27</v>
      </c>
      <c r="B51" s="5"/>
      <c r="C51" s="5"/>
      <c r="D51" s="5"/>
      <c r="E51" s="5"/>
      <c r="F51" s="5"/>
      <c r="G51" s="5"/>
      <c r="H51" s="10">
        <f>(H46+H47+H48)*D18</f>
        <v>447.8294700000001</v>
      </c>
      <c r="I51" s="5"/>
      <c r="J51" s="17"/>
      <c r="K51" s="33"/>
    </row>
    <row r="52" spans="1:11" ht="13.5" thickBot="1">
      <c r="A52" s="18"/>
      <c r="B52" s="19"/>
      <c r="C52" s="19"/>
      <c r="D52" s="19"/>
      <c r="E52" s="19"/>
      <c r="F52" s="19"/>
      <c r="G52" s="19"/>
      <c r="H52" s="19"/>
      <c r="I52" s="19"/>
      <c r="J52" s="20"/>
      <c r="K52" s="34"/>
    </row>
    <row r="53" ht="13.5" thickBot="1"/>
    <row r="54" spans="1:11" ht="12.75">
      <c r="A54" s="21"/>
      <c r="B54" s="22"/>
      <c r="C54" s="22"/>
      <c r="D54" s="22"/>
      <c r="E54" s="22"/>
      <c r="F54" s="22"/>
      <c r="G54" s="22"/>
      <c r="H54" s="22"/>
      <c r="I54" s="22"/>
      <c r="J54" s="23"/>
      <c r="K54" s="34"/>
    </row>
    <row r="55" spans="1:11" ht="12.75">
      <c r="A55" s="13">
        <v>2012</v>
      </c>
      <c r="B55" s="26" t="s">
        <v>37</v>
      </c>
      <c r="C55" s="26"/>
      <c r="D55" s="26"/>
      <c r="E55" s="5"/>
      <c r="F55" s="5"/>
      <c r="G55" s="5"/>
      <c r="H55" s="5"/>
      <c r="I55" s="5"/>
      <c r="J55" s="17"/>
      <c r="K55" s="34"/>
    </row>
    <row r="56" spans="1:11" ht="12.75">
      <c r="A56" s="16"/>
      <c r="B56" s="5"/>
      <c r="C56" s="5"/>
      <c r="D56" s="5"/>
      <c r="E56" s="5"/>
      <c r="F56" s="5"/>
      <c r="G56" s="5"/>
      <c r="H56" s="5"/>
      <c r="I56" s="5"/>
      <c r="J56" s="17"/>
      <c r="K56" s="34"/>
    </row>
    <row r="57" spans="1:11" ht="12.75">
      <c r="A57" s="16"/>
      <c r="B57" s="5"/>
      <c r="C57" s="5"/>
      <c r="D57" s="5"/>
      <c r="E57" s="5"/>
      <c r="F57" s="5"/>
      <c r="G57" s="5"/>
      <c r="H57" s="5"/>
      <c r="I57" s="5"/>
      <c r="J57" s="17"/>
      <c r="K57" s="33"/>
    </row>
    <row r="58" spans="1:11" ht="12.75">
      <c r="A58" s="16" t="s">
        <v>11</v>
      </c>
      <c r="B58" s="5"/>
      <c r="C58" s="5">
        <f>IF(D7=1,1,0)</f>
        <v>1</v>
      </c>
      <c r="D58" s="9">
        <f>IF(C58=1,IF(K58&lt;=100,100,K58),0)</f>
        <v>193.18134000000003</v>
      </c>
      <c r="E58" s="5"/>
      <c r="F58" s="5" t="s">
        <v>11</v>
      </c>
      <c r="G58" s="5"/>
      <c r="H58" s="9">
        <f>IF(C58=1,IF((D58*12)&lt;=1200,1200,D58*12),0)</f>
        <v>2318.17608</v>
      </c>
      <c r="I58" s="5"/>
      <c r="J58" s="17"/>
      <c r="K58" s="27">
        <f>IF(C58=1,C25*D3*D20/12,0)*D29</f>
        <v>193.18134000000003</v>
      </c>
    </row>
    <row r="59" spans="1:11" ht="12.75">
      <c r="A59" s="24" t="s">
        <v>12</v>
      </c>
      <c r="B59" s="5"/>
      <c r="C59" s="5">
        <f>IF(D7=2,1,0)</f>
        <v>0</v>
      </c>
      <c r="D59" s="9">
        <f>IF(C59=1,IF(K59&lt;=100,100,K59),0)</f>
        <v>0</v>
      </c>
      <c r="E59" s="5"/>
      <c r="F59" s="25" t="s">
        <v>13</v>
      </c>
      <c r="G59" s="5"/>
      <c r="H59" s="9">
        <f>IF(C59=1,IF((D59*12)&lt;=1200,1200,D59*12),0)</f>
        <v>0</v>
      </c>
      <c r="I59" s="5"/>
      <c r="J59" s="17"/>
      <c r="K59" s="27">
        <f>IF(C59=1,C26*D3*D20/12,0)*D29</f>
        <v>0</v>
      </c>
    </row>
    <row r="60" spans="1:11" ht="12.75">
      <c r="A60" s="16"/>
      <c r="B60" s="5"/>
      <c r="C60" s="5">
        <f>IF(D7=3,1,0)</f>
        <v>0</v>
      </c>
      <c r="D60" s="9">
        <f>IF(C60=1,IF(K60&lt;=100,100,K60),0)</f>
        <v>0</v>
      </c>
      <c r="E60" s="5"/>
      <c r="F60" s="5"/>
      <c r="G60" s="5"/>
      <c r="H60" s="9">
        <f>IF(C60=1,IF((D60*12)&lt;=1200,1200,D60*12),0)</f>
        <v>0</v>
      </c>
      <c r="I60" s="5"/>
      <c r="J60" s="17"/>
      <c r="K60" s="27">
        <f>IF(C60=1,D3*D23*D20/12,0)*D29</f>
        <v>0</v>
      </c>
    </row>
    <row r="61" spans="1:11" ht="12.75">
      <c r="A61" s="16"/>
      <c r="B61" s="5"/>
      <c r="C61" s="5"/>
      <c r="D61" s="5"/>
      <c r="E61" s="5" t="s">
        <v>17</v>
      </c>
      <c r="F61" s="5"/>
      <c r="G61" s="5"/>
      <c r="H61" s="5"/>
      <c r="I61" s="5"/>
      <c r="J61" s="17"/>
      <c r="K61" s="33"/>
    </row>
    <row r="62" spans="1:11" ht="12.75">
      <c r="A62" s="16"/>
      <c r="B62" s="5"/>
      <c r="C62" s="5"/>
      <c r="D62" s="5"/>
      <c r="E62" s="5"/>
      <c r="F62" s="5"/>
      <c r="G62" s="5"/>
      <c r="H62" s="5"/>
      <c r="I62" s="5"/>
      <c r="J62" s="17"/>
      <c r="K62" s="33"/>
    </row>
    <row r="63" spans="1:11" ht="12.75">
      <c r="A63" s="16" t="s">
        <v>27</v>
      </c>
      <c r="B63" s="5"/>
      <c r="C63" s="5"/>
      <c r="D63" s="5"/>
      <c r="E63" s="5"/>
      <c r="F63" s="5"/>
      <c r="G63" s="5"/>
      <c r="H63" s="10">
        <f>(H58+H59+H60)*D18</f>
        <v>394.08993360000005</v>
      </c>
      <c r="I63" s="5"/>
      <c r="J63" s="17"/>
      <c r="K63" s="33"/>
    </row>
    <row r="64" spans="1:11" ht="13.5" thickBot="1">
      <c r="A64" s="18"/>
      <c r="B64" s="19"/>
      <c r="C64" s="19"/>
      <c r="D64" s="19"/>
      <c r="E64" s="19"/>
      <c r="F64" s="19"/>
      <c r="G64" s="19"/>
      <c r="H64" s="19"/>
      <c r="I64" s="19"/>
      <c r="J64" s="20"/>
      <c r="K64" s="33"/>
    </row>
    <row r="65" ht="13.5" thickBot="1">
      <c r="K65" s="34"/>
    </row>
    <row r="66" spans="1:11" ht="12.75">
      <c r="A66" s="21"/>
      <c r="B66" s="22"/>
      <c r="C66" s="22"/>
      <c r="D66" s="22"/>
      <c r="E66" s="22"/>
      <c r="F66" s="22"/>
      <c r="G66" s="22"/>
      <c r="H66" s="22"/>
      <c r="I66" s="22"/>
      <c r="J66" s="23"/>
      <c r="K66" s="34"/>
    </row>
    <row r="67" spans="1:10" ht="12.75">
      <c r="A67" s="13">
        <v>2011</v>
      </c>
      <c r="B67" s="26" t="s">
        <v>18</v>
      </c>
      <c r="C67" s="5"/>
      <c r="D67" s="5"/>
      <c r="E67" s="5"/>
      <c r="F67" s="5"/>
      <c r="G67" s="5"/>
      <c r="H67" s="5"/>
      <c r="I67" s="5"/>
      <c r="J67" s="17"/>
    </row>
    <row r="68" spans="1:10" ht="12.75">
      <c r="A68" s="16"/>
      <c r="B68" s="5"/>
      <c r="C68" s="5"/>
      <c r="D68" s="5"/>
      <c r="E68" s="5"/>
      <c r="F68" s="5"/>
      <c r="G68" s="5"/>
      <c r="H68" s="5"/>
      <c r="I68" s="5"/>
      <c r="J68" s="17"/>
    </row>
    <row r="69" spans="1:10" ht="12.75">
      <c r="A69" s="16" t="s">
        <v>11</v>
      </c>
      <c r="B69" s="5"/>
      <c r="C69" s="5">
        <f>IF(D7=1,1,0)</f>
        <v>1</v>
      </c>
      <c r="D69" s="9">
        <f>IF(C69=1,C33*$C$37*$D$5/12,0)</f>
        <v>143.18750000000003</v>
      </c>
      <c r="E69" s="5"/>
      <c r="F69" s="5" t="s">
        <v>11</v>
      </c>
      <c r="G69" s="5"/>
      <c r="H69" s="9">
        <f>D69*12</f>
        <v>1718.2500000000005</v>
      </c>
      <c r="I69" s="5"/>
      <c r="J69" s="17"/>
    </row>
    <row r="70" spans="1:10" ht="12.75">
      <c r="A70" s="24" t="s">
        <v>12</v>
      </c>
      <c r="B70" s="5"/>
      <c r="C70" s="5">
        <f>IF(D7=2,1,0)</f>
        <v>0</v>
      </c>
      <c r="D70" s="9">
        <f>IF(C70=1,C34*$C$37*$D$5/12,0)</f>
        <v>0</v>
      </c>
      <c r="E70" s="5"/>
      <c r="F70" s="25" t="s">
        <v>13</v>
      </c>
      <c r="G70" s="5"/>
      <c r="H70" s="9">
        <f>D70*12</f>
        <v>0</v>
      </c>
      <c r="I70" s="5"/>
      <c r="J70" s="17"/>
    </row>
    <row r="71" spans="1:10" ht="12.75">
      <c r="A71" s="16"/>
      <c r="B71" s="5"/>
      <c r="C71" s="5">
        <f>IF(D7=3,1,0)</f>
        <v>0</v>
      </c>
      <c r="D71" s="9">
        <f>IF(C71=1,C35*$C$37*$D$5/12,0)</f>
        <v>0</v>
      </c>
      <c r="E71" s="5"/>
      <c r="F71" s="5"/>
      <c r="G71" s="5"/>
      <c r="H71" s="9">
        <f>D71*12</f>
        <v>0</v>
      </c>
      <c r="I71" s="5"/>
      <c r="J71" s="17"/>
    </row>
    <row r="72" spans="1:10" ht="13.5" thickBot="1">
      <c r="A72" s="18"/>
      <c r="B72" s="19"/>
      <c r="C72" s="19"/>
      <c r="D72" s="19"/>
      <c r="E72" s="19"/>
      <c r="F72" s="19"/>
      <c r="G72" s="19"/>
      <c r="H72" s="19"/>
      <c r="I72" s="19"/>
      <c r="J72" s="20"/>
    </row>
    <row r="74" ht="13.5" thickBot="1"/>
    <row r="75" spans="1:10" ht="12.75">
      <c r="A75" s="21"/>
      <c r="B75" s="22"/>
      <c r="C75" s="22"/>
      <c r="D75" s="22"/>
      <c r="E75" s="22"/>
      <c r="F75" s="22"/>
      <c r="G75" s="22"/>
      <c r="H75" s="22"/>
      <c r="I75" s="22"/>
      <c r="J75" s="23"/>
    </row>
    <row r="76" spans="1:10" ht="12.75">
      <c r="A76" s="14" t="s">
        <v>38</v>
      </c>
      <c r="B76" s="15"/>
      <c r="C76" s="36"/>
      <c r="D76" s="5"/>
      <c r="E76" s="5"/>
      <c r="F76" s="5"/>
      <c r="G76" s="5"/>
      <c r="H76" s="5"/>
      <c r="I76" s="5"/>
      <c r="J76" s="17"/>
    </row>
    <row r="77" spans="1:10" ht="12.75">
      <c r="A77" s="16"/>
      <c r="B77" s="5"/>
      <c r="C77" s="5"/>
      <c r="D77" s="5"/>
      <c r="E77" s="5"/>
      <c r="F77" s="5"/>
      <c r="G77" s="5"/>
      <c r="H77" s="5"/>
      <c r="I77" s="5"/>
      <c r="J77" s="17"/>
    </row>
    <row r="78" spans="1:10" ht="12.75">
      <c r="A78" s="16" t="s">
        <v>28</v>
      </c>
      <c r="B78" s="5"/>
      <c r="C78" s="5"/>
      <c r="D78" s="5"/>
      <c r="E78" s="5"/>
      <c r="F78" s="5"/>
      <c r="G78" s="5"/>
      <c r="H78" s="5"/>
      <c r="I78" s="5"/>
      <c r="J78" s="17"/>
    </row>
    <row r="79" spans="1:10" ht="12.75">
      <c r="A79" s="16" t="s">
        <v>32</v>
      </c>
      <c r="B79" s="5"/>
      <c r="C79" s="5"/>
      <c r="D79" s="5"/>
      <c r="E79" s="5"/>
      <c r="F79" s="5"/>
      <c r="G79" s="5"/>
      <c r="H79" s="5"/>
      <c r="I79" s="5"/>
      <c r="J79" s="17"/>
    </row>
    <row r="80" spans="1:10" ht="12.75">
      <c r="A80" s="16"/>
      <c r="B80" s="5"/>
      <c r="C80" s="5"/>
      <c r="D80" s="5"/>
      <c r="E80" s="5"/>
      <c r="F80" s="5"/>
      <c r="G80" s="5"/>
      <c r="H80" s="5"/>
      <c r="I80" s="5"/>
      <c r="J80" s="17"/>
    </row>
    <row r="81" spans="1:10" ht="12.75">
      <c r="A81" s="16"/>
      <c r="B81" s="5" t="s">
        <v>29</v>
      </c>
      <c r="C81" s="10">
        <f>H63*33%</f>
        <v>130.04967808800004</v>
      </c>
      <c r="D81" s="5" t="s">
        <v>31</v>
      </c>
      <c r="E81" s="5"/>
      <c r="F81" s="5"/>
      <c r="G81" s="5"/>
      <c r="H81" s="5"/>
      <c r="I81" s="5"/>
      <c r="J81" s="17"/>
    </row>
    <row r="82" spans="1:10" ht="12.75">
      <c r="A82" s="16"/>
      <c r="B82" s="5" t="s">
        <v>30</v>
      </c>
      <c r="C82" s="10">
        <f>((H58-H69)+(H59-H70)+(H60-H71))*50%</f>
        <v>299.96303999999986</v>
      </c>
      <c r="D82" s="5" t="s">
        <v>31</v>
      </c>
      <c r="E82" s="5"/>
      <c r="F82" s="5"/>
      <c r="G82" s="5"/>
      <c r="H82" s="5"/>
      <c r="I82" s="5"/>
      <c r="J82" s="17"/>
    </row>
    <row r="83" spans="1:10" ht="13.5" thickBot="1">
      <c r="A83" s="18"/>
      <c r="B83" s="19"/>
      <c r="C83" s="19"/>
      <c r="D83" s="19"/>
      <c r="E83" s="19"/>
      <c r="F83" s="19"/>
      <c r="G83" s="19"/>
      <c r="H83" s="19"/>
      <c r="I83" s="19"/>
      <c r="J83" s="20"/>
    </row>
  </sheetData>
  <sheetProtection password="B819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Davister Michel</dc:creator>
  <cp:keywords/>
  <dc:description/>
  <cp:lastModifiedBy>Davister Michel</cp:lastModifiedBy>
  <dcterms:created xsi:type="dcterms:W3CDTF">2012-01-10T09:33:30Z</dcterms:created>
  <dcterms:modified xsi:type="dcterms:W3CDTF">2012-01-27T13:08:33Z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